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Парцијално" sheetId="2" r:id="rId1"/>
    <sheet name="Интегрално" sheetId="3" r:id="rId2"/>
  </sheets>
  <calcPr calcId="144525"/>
</workbook>
</file>

<file path=xl/calcChain.xml><?xml version="1.0" encoding="utf-8"?>
<calcChain xmlns="http://schemas.openxmlformats.org/spreadsheetml/2006/main">
  <c r="D17" i="2" l="1"/>
  <c r="E17" i="2" s="1"/>
  <c r="C3" i="3"/>
  <c r="D22" i="2"/>
  <c r="E22" i="2" s="1"/>
  <c r="C18" i="3"/>
  <c r="C15" i="3"/>
  <c r="C16" i="3"/>
  <c r="C11" i="3"/>
  <c r="C19" i="3"/>
  <c r="C17" i="3"/>
  <c r="C13" i="3"/>
  <c r="C9" i="3"/>
  <c r="C14" i="3"/>
  <c r="C12" i="3"/>
  <c r="C5" i="3"/>
  <c r="C10" i="3"/>
  <c r="C7" i="3"/>
  <c r="C8" i="3"/>
  <c r="C6" i="3"/>
  <c r="C4" i="3"/>
  <c r="C2" i="3"/>
  <c r="E12" i="2"/>
  <c r="E21" i="2"/>
  <c r="D34" i="2"/>
  <c r="E34" i="2"/>
  <c r="D36" i="2"/>
  <c r="E36" i="2"/>
  <c r="D35" i="2"/>
  <c r="E35" i="2"/>
  <c r="D37" i="2"/>
  <c r="E37" i="2"/>
  <c r="D32" i="2"/>
  <c r="E32" i="2"/>
  <c r="D31" i="2"/>
  <c r="E31" i="2"/>
  <c r="D28" i="2"/>
  <c r="E28" i="2"/>
  <c r="D11" i="2"/>
  <c r="E11" i="2"/>
  <c r="D19" i="2"/>
  <c r="E19" i="2"/>
  <c r="D13" i="2"/>
  <c r="E13" i="2" s="1"/>
  <c r="D20" i="2"/>
  <c r="E20" i="2" s="1"/>
  <c r="D33" i="2"/>
  <c r="E33" i="2" s="1"/>
  <c r="D6" i="2"/>
  <c r="E6" i="2" s="1"/>
  <c r="D4" i="2"/>
  <c r="E4" i="2" s="1"/>
  <c r="D15" i="2"/>
  <c r="E15" i="2" s="1"/>
  <c r="D14" i="2"/>
  <c r="E14" i="2" s="1"/>
  <c r="D18" i="2"/>
  <c r="E18" i="2" s="1"/>
  <c r="D8" i="2"/>
  <c r="E8" i="2" s="1"/>
  <c r="D5" i="2"/>
  <c r="E5" i="2"/>
  <c r="D9" i="2"/>
  <c r="E9" i="2"/>
  <c r="D2" i="2"/>
  <c r="E2" i="2"/>
  <c r="D3" i="2"/>
  <c r="E3" i="2"/>
  <c r="D16" i="2"/>
  <c r="E16" i="2"/>
  <c r="D7" i="2"/>
  <c r="E7" i="2"/>
  <c r="D24" i="2"/>
  <c r="E24" i="2"/>
  <c r="D25" i="2"/>
  <c r="E25" i="2"/>
  <c r="D27" i="2"/>
  <c r="E27" i="2"/>
  <c r="D10" i="2"/>
  <c r="E10" i="2"/>
  <c r="D30" i="2"/>
  <c r="E30" i="2"/>
  <c r="D29" i="2"/>
  <c r="E29" i="2"/>
  <c r="D26" i="2"/>
  <c r="E26" i="2"/>
</calcChain>
</file>

<file path=xl/sharedStrings.xml><?xml version="1.0" encoding="utf-8"?>
<sst xmlns="http://schemas.openxmlformats.org/spreadsheetml/2006/main" count="118" uniqueCount="115">
  <si>
    <t>Ковачевић Никола</t>
  </si>
  <si>
    <t>2009/0391</t>
  </si>
  <si>
    <t>Хрњић Душан</t>
  </si>
  <si>
    <t>Петровић Стефан</t>
  </si>
  <si>
    <t>Бјеља Милош</t>
  </si>
  <si>
    <t>Лукач Сања</t>
  </si>
  <si>
    <t>Чоловић Јована</t>
  </si>
  <si>
    <t>Станојевић Милица</t>
  </si>
  <si>
    <t>2011/0037</t>
  </si>
  <si>
    <t>Нешић Филип</t>
  </si>
  <si>
    <t>2011/0043</t>
  </si>
  <si>
    <t>Караћ Никола</t>
  </si>
  <si>
    <t>2011/0256</t>
  </si>
  <si>
    <t>Шиник Марко</t>
  </si>
  <si>
    <t>2011/0323</t>
  </si>
  <si>
    <t>Ристивојчевић Марко</t>
  </si>
  <si>
    <t>2011/0417</t>
  </si>
  <si>
    <t>Бубања Марко</t>
  </si>
  <si>
    <t>Шишко Филип</t>
  </si>
  <si>
    <t>Марић Маријана</t>
  </si>
  <si>
    <t>2012/0026</t>
  </si>
  <si>
    <t>Ристић Владан</t>
  </si>
  <si>
    <t>2012/0066</t>
  </si>
  <si>
    <t>Павловић Филип</t>
  </si>
  <si>
    <t>2012/0073</t>
  </si>
  <si>
    <t>Пантелић Петар</t>
  </si>
  <si>
    <t>2012/0092</t>
  </si>
  <si>
    <t>Илић Радован</t>
  </si>
  <si>
    <t>2012/0104</t>
  </si>
  <si>
    <t>Остојић Николина</t>
  </si>
  <si>
    <t>Васић Дарко</t>
  </si>
  <si>
    <t>2012/0148</t>
  </si>
  <si>
    <t>Дражић Филип</t>
  </si>
  <si>
    <t>Матић Јован</t>
  </si>
  <si>
    <t>2012/0155</t>
  </si>
  <si>
    <t>Јездимировић Катарина</t>
  </si>
  <si>
    <t>Гајић Катарина</t>
  </si>
  <si>
    <t>Марковић Марија</t>
  </si>
  <si>
    <t>2012/0169</t>
  </si>
  <si>
    <t>Жерађанин Марија</t>
  </si>
  <si>
    <t>2012/0176</t>
  </si>
  <si>
    <t>Пантелић Сандра</t>
  </si>
  <si>
    <t>2012/0178</t>
  </si>
  <si>
    <t>Симоновић Александра</t>
  </si>
  <si>
    <t>2012/0183</t>
  </si>
  <si>
    <t>Бабић Владимир</t>
  </si>
  <si>
    <t>2012/0190</t>
  </si>
  <si>
    <t>Ивљанин Јована</t>
  </si>
  <si>
    <t>2012/0193</t>
  </si>
  <si>
    <t>Деспотовић Стефан</t>
  </si>
  <si>
    <t>2012/0237</t>
  </si>
  <si>
    <t>Митић Никола</t>
  </si>
  <si>
    <t>2012/0260</t>
  </si>
  <si>
    <t>Мицић Никола</t>
  </si>
  <si>
    <t>2012/0267</t>
  </si>
  <si>
    <t>Живковић Јован</t>
  </si>
  <si>
    <t>2012/0268</t>
  </si>
  <si>
    <t>Јосиповић Милена</t>
  </si>
  <si>
    <t>Јањушевић Андријана</t>
  </si>
  <si>
    <t>2012/0288</t>
  </si>
  <si>
    <t>Торлак Тања</t>
  </si>
  <si>
    <t>2012/0289</t>
  </si>
  <si>
    <t>Гредић Андрија</t>
  </si>
  <si>
    <t>Стојиљковић Стојан</t>
  </si>
  <si>
    <t>2012/0306</t>
  </si>
  <si>
    <t>Аничић Дејан</t>
  </si>
  <si>
    <t>Мијовић Александра</t>
  </si>
  <si>
    <t>2012/0352</t>
  </si>
  <si>
    <t>Поповић Данило</t>
  </si>
  <si>
    <t>Павловић Душан</t>
  </si>
  <si>
    <t>2012/0370</t>
  </si>
  <si>
    <t>Радивојевић Стефан</t>
  </si>
  <si>
    <t>2012/0386</t>
  </si>
  <si>
    <t>Ђорђевић Немања</t>
  </si>
  <si>
    <t>2012/0403</t>
  </si>
  <si>
    <t>Игрутиновић Душан</t>
  </si>
  <si>
    <t>2012/0443</t>
  </si>
  <si>
    <t>Драгишић Павле</t>
  </si>
  <si>
    <t>2012/0446</t>
  </si>
  <si>
    <t>Пајић Јелена</t>
  </si>
  <si>
    <t>2012/0449</t>
  </si>
  <si>
    <t>Милић Александар</t>
  </si>
  <si>
    <t>2012/0488</t>
  </si>
  <si>
    <t>Платиша Александар</t>
  </si>
  <si>
    <t>2012/0044</t>
  </si>
  <si>
    <t>Обрадовић Данило</t>
  </si>
  <si>
    <t>I колоквијум</t>
  </si>
  <si>
    <t>II колоквијум</t>
  </si>
  <si>
    <t>бр. индекса</t>
  </si>
  <si>
    <t>Име и презиме</t>
  </si>
  <si>
    <t>Ср. вредност</t>
  </si>
  <si>
    <t>Оцена</t>
  </si>
  <si>
    <t>2007/350</t>
  </si>
  <si>
    <t>2012/297</t>
  </si>
  <si>
    <t>2012/132</t>
  </si>
  <si>
    <t>2010/228</t>
  </si>
  <si>
    <t>2012/357</t>
  </si>
  <si>
    <t>2012/167</t>
  </si>
  <si>
    <t>2012/021</t>
  </si>
  <si>
    <t>2012/154</t>
  </si>
  <si>
    <t>2002/006</t>
  </si>
  <si>
    <t>Николић Синиша</t>
  </si>
  <si>
    <t>2012/318</t>
  </si>
  <si>
    <t>2011/005</t>
  </si>
  <si>
    <t>2012/166</t>
  </si>
  <si>
    <t>2011/024</t>
  </si>
  <si>
    <t>2010/133</t>
  </si>
  <si>
    <t>2003/446</t>
  </si>
  <si>
    <t>Ристић Никола</t>
  </si>
  <si>
    <t>2010/481</t>
  </si>
  <si>
    <t>Поени</t>
  </si>
  <si>
    <t>2012/283</t>
  </si>
  <si>
    <t>2011/430</t>
  </si>
  <si>
    <t>Апостоловић Сања</t>
  </si>
  <si>
    <t>2012/0182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</si>
</sst>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/>
    <xf numFmtId="0" fontId="2" fillId="0" borderId="0" xfId="0" applyFont="1"/>
    <xf numFmtId="49" fontId="2" fillId="0" borderId="0" xfId="0" applyNumberFormat="1" applyFont="1" applyAlignment="1"/>
    <xf numFmtId="49" fontId="0" fillId="0" borderId="1" xfId="0" applyNumberFormat="1" applyBorder="1" applyAlignment="1"/>
    <xf numFmtId="0" fontId="0" fillId="0" borderId="1" xfId="0" applyBorder="1"/>
    <xf numFmtId="49" fontId="2" fillId="0" borderId="0" xfId="0" applyNumberFormat="1" applyFont="1" applyFill="1" applyAlignment="1"/>
    <xf numFmtId="0" fontId="0" fillId="0" borderId="0" xfId="0" applyFill="1" applyBorder="1"/>
    <xf numFmtId="0" fontId="1" fillId="2" borderId="2" xfId="0" applyFont="1" applyFill="1" applyBorder="1"/>
    <xf numFmtId="49" fontId="0" fillId="0" borderId="0" xfId="0" applyNumberFormat="1" applyBorder="1" applyAlignment="1"/>
    <xf numFmtId="0" fontId="0" fillId="0" borderId="0" xfId="0" applyBorder="1"/>
    <xf numFmtId="0" fontId="0" fillId="0" borderId="1" xfId="0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Border="1"/>
    <xf numFmtId="0" fontId="2" fillId="4" borderId="0" xfId="0" applyFont="1" applyFill="1"/>
    <xf numFmtId="0" fontId="0" fillId="4" borderId="0" xfId="0" applyFill="1"/>
    <xf numFmtId="0" fontId="0" fillId="4" borderId="0" xfId="0" applyFill="1" applyBorder="1"/>
    <xf numFmtId="0" fontId="2" fillId="4" borderId="1" xfId="0" applyFont="1" applyFill="1" applyBorder="1"/>
    <xf numFmtId="0" fontId="0" fillId="4" borderId="1" xfId="0" applyFill="1" applyBorder="1"/>
    <xf numFmtId="49" fontId="0" fillId="0" borderId="0" xfId="0" applyNumberFormat="1" applyFill="1" applyAlignment="1"/>
    <xf numFmtId="0" fontId="0" fillId="0" borderId="0" xfId="0" applyFill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H24" sqref="H24"/>
    </sheetView>
  </sheetViews>
  <sheetFormatPr defaultRowHeight="12.75" x14ac:dyDescent="0.2"/>
  <cols>
    <col min="1" max="1" width="11.42578125" customWidth="1"/>
    <col min="2" max="2" width="22.140625" bestFit="1" customWidth="1"/>
    <col min="3" max="3" width="13" customWidth="1"/>
    <col min="4" max="4" width="13.7109375" customWidth="1"/>
    <col min="5" max="5" width="14.28515625" customWidth="1"/>
  </cols>
  <sheetData>
    <row r="1" spans="1:6" ht="13.5" thickBot="1" x14ac:dyDescent="0.25">
      <c r="A1" s="8" t="s">
        <v>88</v>
      </c>
      <c r="B1" s="8" t="s">
        <v>89</v>
      </c>
      <c r="C1" s="8" t="s">
        <v>86</v>
      </c>
      <c r="D1" s="8" t="s">
        <v>87</v>
      </c>
      <c r="E1" s="8" t="s">
        <v>90</v>
      </c>
      <c r="F1" s="8" t="s">
        <v>91</v>
      </c>
    </row>
    <row r="2" spans="1:6" x14ac:dyDescent="0.2">
      <c r="A2" s="1" t="s">
        <v>52</v>
      </c>
      <c r="B2" s="1" t="s">
        <v>53</v>
      </c>
      <c r="C2">
        <v>115</v>
      </c>
      <c r="D2">
        <f>24+24+12+24+24</f>
        <v>108</v>
      </c>
      <c r="E2">
        <f t="shared" ref="E2:E31" si="0">(C2+D2)/2</f>
        <v>111.5</v>
      </c>
      <c r="F2">
        <v>10</v>
      </c>
    </row>
    <row r="3" spans="1:6" x14ac:dyDescent="0.2">
      <c r="A3" s="1" t="s">
        <v>20</v>
      </c>
      <c r="B3" s="1" t="s">
        <v>21</v>
      </c>
      <c r="C3">
        <v>115</v>
      </c>
      <c r="D3">
        <f>24+24+6+24+24</f>
        <v>102</v>
      </c>
      <c r="E3">
        <f t="shared" si="0"/>
        <v>108.5</v>
      </c>
      <c r="F3">
        <v>10</v>
      </c>
    </row>
    <row r="4" spans="1:6" x14ac:dyDescent="0.2">
      <c r="A4" s="1" t="s">
        <v>26</v>
      </c>
      <c r="B4" s="1" t="s">
        <v>27</v>
      </c>
      <c r="C4">
        <v>103</v>
      </c>
      <c r="D4">
        <f>20+24+24+24+20</f>
        <v>112</v>
      </c>
      <c r="E4">
        <f t="shared" si="0"/>
        <v>107.5</v>
      </c>
      <c r="F4">
        <v>10</v>
      </c>
    </row>
    <row r="5" spans="1:6" x14ac:dyDescent="0.2">
      <c r="A5" s="1" t="s">
        <v>54</v>
      </c>
      <c r="B5" s="1" t="s">
        <v>55</v>
      </c>
      <c r="C5">
        <v>103</v>
      </c>
      <c r="D5">
        <f>24+24+12+24+24</f>
        <v>108</v>
      </c>
      <c r="E5">
        <f t="shared" si="0"/>
        <v>105.5</v>
      </c>
      <c r="F5">
        <v>10</v>
      </c>
    </row>
    <row r="6" spans="1:6" x14ac:dyDescent="0.2">
      <c r="A6" s="1" t="s">
        <v>80</v>
      </c>
      <c r="B6" s="1" t="s">
        <v>81</v>
      </c>
      <c r="C6">
        <v>114</v>
      </c>
      <c r="D6">
        <f>24+15+14+24+20</f>
        <v>97</v>
      </c>
      <c r="E6">
        <f t="shared" si="0"/>
        <v>105.5</v>
      </c>
      <c r="F6">
        <v>10</v>
      </c>
    </row>
    <row r="7" spans="1:6" x14ac:dyDescent="0.2">
      <c r="A7" s="6" t="s">
        <v>84</v>
      </c>
      <c r="B7" s="3" t="s">
        <v>85</v>
      </c>
      <c r="C7">
        <v>114</v>
      </c>
      <c r="D7">
        <f>24+24+12+8+24</f>
        <v>92</v>
      </c>
      <c r="E7">
        <f t="shared" si="0"/>
        <v>103</v>
      </c>
      <c r="F7">
        <v>10</v>
      </c>
    </row>
    <row r="8" spans="1:6" x14ac:dyDescent="0.2">
      <c r="A8" s="1" t="s">
        <v>48</v>
      </c>
      <c r="B8" s="1" t="s">
        <v>49</v>
      </c>
      <c r="C8">
        <v>81</v>
      </c>
      <c r="D8">
        <f>24+24+24+24+24</f>
        <v>120</v>
      </c>
      <c r="E8">
        <f t="shared" si="0"/>
        <v>100.5</v>
      </c>
      <c r="F8">
        <v>10</v>
      </c>
    </row>
    <row r="9" spans="1:6" x14ac:dyDescent="0.2">
      <c r="A9" s="1" t="s">
        <v>64</v>
      </c>
      <c r="B9" s="1" t="s">
        <v>65</v>
      </c>
      <c r="C9">
        <v>97</v>
      </c>
      <c r="D9">
        <f>24+24+24+18+12</f>
        <v>102</v>
      </c>
      <c r="E9">
        <f t="shared" si="0"/>
        <v>99.5</v>
      </c>
      <c r="F9">
        <v>10</v>
      </c>
    </row>
    <row r="10" spans="1:6" x14ac:dyDescent="0.2">
      <c r="A10" s="1" t="s">
        <v>72</v>
      </c>
      <c r="B10" s="1" t="s">
        <v>73</v>
      </c>
      <c r="C10">
        <v>94</v>
      </c>
      <c r="D10">
        <f>24+8+24+24+24</f>
        <v>104</v>
      </c>
      <c r="E10">
        <f t="shared" si="0"/>
        <v>99</v>
      </c>
      <c r="F10">
        <v>10</v>
      </c>
    </row>
    <row r="11" spans="1:6" x14ac:dyDescent="0.2">
      <c r="A11" s="1" t="s">
        <v>34</v>
      </c>
      <c r="B11" s="1" t="s">
        <v>35</v>
      </c>
      <c r="C11">
        <v>104</v>
      </c>
      <c r="D11">
        <f>24+20+12+24+12</f>
        <v>92</v>
      </c>
      <c r="E11">
        <f t="shared" si="0"/>
        <v>98</v>
      </c>
      <c r="F11">
        <v>10</v>
      </c>
    </row>
    <row r="12" spans="1:6" x14ac:dyDescent="0.2">
      <c r="A12" s="1" t="s">
        <v>8</v>
      </c>
      <c r="B12" s="1" t="s">
        <v>9</v>
      </c>
      <c r="C12">
        <v>111</v>
      </c>
      <c r="D12">
        <v>84</v>
      </c>
      <c r="E12">
        <f t="shared" si="0"/>
        <v>97.5</v>
      </c>
      <c r="F12">
        <v>10</v>
      </c>
    </row>
    <row r="13" spans="1:6" x14ac:dyDescent="0.2">
      <c r="A13" s="1" t="s">
        <v>22</v>
      </c>
      <c r="B13" s="1" t="s">
        <v>23</v>
      </c>
      <c r="C13">
        <v>105</v>
      </c>
      <c r="D13">
        <f>24+8+12+24+16</f>
        <v>84</v>
      </c>
      <c r="E13">
        <f t="shared" si="0"/>
        <v>94.5</v>
      </c>
      <c r="F13">
        <v>10</v>
      </c>
    </row>
    <row r="14" spans="1:6" x14ac:dyDescent="0.2">
      <c r="A14" s="1" t="s">
        <v>44</v>
      </c>
      <c r="B14" s="1" t="s">
        <v>45</v>
      </c>
      <c r="C14">
        <v>107</v>
      </c>
      <c r="D14">
        <f>24+10+0+24+24</f>
        <v>82</v>
      </c>
      <c r="E14">
        <f t="shared" si="0"/>
        <v>94.5</v>
      </c>
      <c r="F14">
        <v>10</v>
      </c>
    </row>
    <row r="15" spans="1:6" x14ac:dyDescent="0.2">
      <c r="A15" s="1" t="s">
        <v>50</v>
      </c>
      <c r="B15" s="1" t="s">
        <v>51</v>
      </c>
      <c r="C15">
        <v>105</v>
      </c>
      <c r="D15">
        <f>24+6+11+18+20</f>
        <v>79</v>
      </c>
      <c r="E15">
        <f t="shared" si="0"/>
        <v>92</v>
      </c>
      <c r="F15">
        <v>10</v>
      </c>
    </row>
    <row r="16" spans="1:6" x14ac:dyDescent="0.2">
      <c r="A16" s="1" t="s">
        <v>16</v>
      </c>
      <c r="B16" s="1" t="s">
        <v>17</v>
      </c>
      <c r="C16">
        <v>83</v>
      </c>
      <c r="D16">
        <f>24+12+24+15+24</f>
        <v>99</v>
      </c>
      <c r="E16">
        <f t="shared" si="0"/>
        <v>91</v>
      </c>
      <c r="F16">
        <v>10</v>
      </c>
    </row>
    <row r="17" spans="1:7" x14ac:dyDescent="0.2">
      <c r="A17" s="1" t="s">
        <v>61</v>
      </c>
      <c r="B17" s="1" t="s">
        <v>62</v>
      </c>
      <c r="C17">
        <v>111</v>
      </c>
      <c r="D17">
        <f>24+7+12+4+24</f>
        <v>71</v>
      </c>
      <c r="E17">
        <f t="shared" si="0"/>
        <v>91</v>
      </c>
      <c r="F17">
        <v>10</v>
      </c>
    </row>
    <row r="18" spans="1:7" x14ac:dyDescent="0.2">
      <c r="A18" s="1" t="s">
        <v>46</v>
      </c>
      <c r="B18" s="1" t="s">
        <v>47</v>
      </c>
      <c r="C18">
        <v>103</v>
      </c>
      <c r="D18">
        <f>5+24+20+0+24</f>
        <v>73</v>
      </c>
      <c r="E18">
        <f t="shared" si="0"/>
        <v>88</v>
      </c>
      <c r="F18">
        <v>9</v>
      </c>
    </row>
    <row r="19" spans="1:7" x14ac:dyDescent="0.2">
      <c r="A19" s="1" t="s">
        <v>31</v>
      </c>
      <c r="B19" s="1" t="s">
        <v>32</v>
      </c>
      <c r="C19">
        <v>86</v>
      </c>
      <c r="D19">
        <f>24+24+24+0+16</f>
        <v>88</v>
      </c>
      <c r="E19">
        <f t="shared" si="0"/>
        <v>87</v>
      </c>
      <c r="F19">
        <v>9</v>
      </c>
    </row>
    <row r="20" spans="1:7" x14ac:dyDescent="0.2">
      <c r="A20" s="1" t="s">
        <v>28</v>
      </c>
      <c r="B20" s="1" t="s">
        <v>29</v>
      </c>
      <c r="C20">
        <v>86</v>
      </c>
      <c r="D20">
        <f>20+8+12+24+16</f>
        <v>80</v>
      </c>
      <c r="E20">
        <f t="shared" si="0"/>
        <v>83</v>
      </c>
      <c r="F20">
        <v>9</v>
      </c>
    </row>
    <row r="21" spans="1:7" x14ac:dyDescent="0.2">
      <c r="A21" s="1" t="s">
        <v>1</v>
      </c>
      <c r="B21" s="1" t="s">
        <v>2</v>
      </c>
      <c r="C21">
        <v>90</v>
      </c>
      <c r="D21">
        <v>76</v>
      </c>
      <c r="E21">
        <f t="shared" si="0"/>
        <v>83</v>
      </c>
      <c r="F21">
        <v>9</v>
      </c>
    </row>
    <row r="22" spans="1:7" s="10" customFormat="1" x14ac:dyDescent="0.2">
      <c r="A22" s="9" t="s">
        <v>12</v>
      </c>
      <c r="B22" s="9" t="s">
        <v>13</v>
      </c>
      <c r="C22" s="10">
        <v>98</v>
      </c>
      <c r="D22" s="10">
        <f>24+8+3+24+8</f>
        <v>67</v>
      </c>
      <c r="E22" s="10">
        <f>(C22+D22)/2</f>
        <v>82.5</v>
      </c>
      <c r="F22" s="10">
        <v>9</v>
      </c>
    </row>
    <row r="23" spans="1:7" s="10" customFormat="1" x14ac:dyDescent="0.2">
      <c r="A23" s="9" t="s">
        <v>114</v>
      </c>
      <c r="B23" s="9" t="s">
        <v>113</v>
      </c>
      <c r="C23" s="7">
        <v>74</v>
      </c>
      <c r="D23" s="10">
        <v>83</v>
      </c>
      <c r="E23" s="10">
        <v>78.5</v>
      </c>
      <c r="F23" s="7">
        <v>8</v>
      </c>
    </row>
    <row r="24" spans="1:7" x14ac:dyDescent="0.2">
      <c r="A24" s="1" t="s">
        <v>24</v>
      </c>
      <c r="B24" s="1" t="s">
        <v>25</v>
      </c>
      <c r="C24">
        <v>73</v>
      </c>
      <c r="D24">
        <f>20+8+0+24+24</f>
        <v>76</v>
      </c>
      <c r="E24">
        <f t="shared" si="0"/>
        <v>74.5</v>
      </c>
      <c r="F24">
        <v>8</v>
      </c>
    </row>
    <row r="25" spans="1:7" s="21" customFormat="1" x14ac:dyDescent="0.2">
      <c r="A25" s="20" t="s">
        <v>70</v>
      </c>
      <c r="B25" s="20" t="s">
        <v>71</v>
      </c>
      <c r="C25" s="21">
        <v>86</v>
      </c>
      <c r="D25" s="21">
        <f>4+10+24+24</f>
        <v>62</v>
      </c>
      <c r="E25" s="21">
        <f t="shared" si="0"/>
        <v>74</v>
      </c>
      <c r="F25" s="21">
        <v>8</v>
      </c>
      <c r="G25" s="22"/>
    </row>
    <row r="26" spans="1:7" x14ac:dyDescent="0.2">
      <c r="A26" s="1" t="s">
        <v>82</v>
      </c>
      <c r="B26" s="1" t="s">
        <v>83</v>
      </c>
      <c r="C26">
        <v>62</v>
      </c>
      <c r="D26">
        <f>24+8+24+0+24</f>
        <v>80</v>
      </c>
      <c r="E26">
        <f t="shared" si="0"/>
        <v>71</v>
      </c>
      <c r="F26">
        <v>8</v>
      </c>
    </row>
    <row r="27" spans="1:7" x14ac:dyDescent="0.2">
      <c r="A27" s="1" t="s">
        <v>67</v>
      </c>
      <c r="B27" s="1" t="s">
        <v>68</v>
      </c>
      <c r="C27">
        <v>84</v>
      </c>
      <c r="D27">
        <f>24+0+0+8+24</f>
        <v>56</v>
      </c>
      <c r="E27">
        <f t="shared" si="0"/>
        <v>70</v>
      </c>
      <c r="F27">
        <v>7</v>
      </c>
    </row>
    <row r="28" spans="1:7" x14ac:dyDescent="0.2">
      <c r="A28" s="1" t="s">
        <v>59</v>
      </c>
      <c r="B28" s="1" t="s">
        <v>60</v>
      </c>
      <c r="C28">
        <v>77</v>
      </c>
      <c r="D28">
        <f>20+0+0+24+12</f>
        <v>56</v>
      </c>
      <c r="E28">
        <f t="shared" si="0"/>
        <v>66.5</v>
      </c>
      <c r="F28">
        <v>7</v>
      </c>
    </row>
    <row r="29" spans="1:7" x14ac:dyDescent="0.2">
      <c r="A29" s="1" t="s">
        <v>78</v>
      </c>
      <c r="B29" s="1" t="s">
        <v>79</v>
      </c>
      <c r="C29">
        <v>70</v>
      </c>
      <c r="D29">
        <f>24+10+2+0+24</f>
        <v>60</v>
      </c>
      <c r="E29">
        <f t="shared" si="0"/>
        <v>65</v>
      </c>
      <c r="F29">
        <v>7</v>
      </c>
    </row>
    <row r="30" spans="1:7" x14ac:dyDescent="0.2">
      <c r="A30" s="1" t="s">
        <v>74</v>
      </c>
      <c r="B30" s="1" t="s">
        <v>75</v>
      </c>
      <c r="C30">
        <v>64</v>
      </c>
      <c r="D30">
        <f>24+4+0+8+24</f>
        <v>60</v>
      </c>
      <c r="E30">
        <f t="shared" si="0"/>
        <v>62</v>
      </c>
      <c r="F30">
        <v>7</v>
      </c>
    </row>
    <row r="31" spans="1:7" ht="13.5" thickBot="1" x14ac:dyDescent="0.25">
      <c r="A31" s="1" t="s">
        <v>40</v>
      </c>
      <c r="B31" s="1" t="s">
        <v>41</v>
      </c>
      <c r="C31">
        <v>51</v>
      </c>
      <c r="D31">
        <f>20+12+0+24+8</f>
        <v>64</v>
      </c>
      <c r="E31">
        <f t="shared" si="0"/>
        <v>57.5</v>
      </c>
      <c r="F31">
        <v>6</v>
      </c>
    </row>
    <row r="32" spans="1:7" s="5" customFormat="1" ht="13.5" thickTop="1" x14ac:dyDescent="0.2">
      <c r="A32" s="4" t="s">
        <v>38</v>
      </c>
      <c r="B32" s="4" t="s">
        <v>39</v>
      </c>
      <c r="C32" s="5">
        <v>61</v>
      </c>
      <c r="D32" s="5">
        <f>20+6+6+0+8</f>
        <v>40</v>
      </c>
      <c r="E32" s="5">
        <f t="shared" ref="E32:E37" si="1">(C32+D32)/2</f>
        <v>50.5</v>
      </c>
      <c r="F32" s="11">
        <v>5</v>
      </c>
    </row>
    <row r="33" spans="1:6" x14ac:dyDescent="0.2">
      <c r="A33" s="1" t="s">
        <v>14</v>
      </c>
      <c r="B33" s="1" t="s">
        <v>15</v>
      </c>
      <c r="C33">
        <v>52</v>
      </c>
      <c r="D33">
        <f>10+8+0+0+20</f>
        <v>38</v>
      </c>
      <c r="E33">
        <f t="shared" si="1"/>
        <v>45</v>
      </c>
      <c r="F33" s="7">
        <v>5</v>
      </c>
    </row>
    <row r="34" spans="1:6" x14ac:dyDescent="0.2">
      <c r="A34" s="1" t="s">
        <v>10</v>
      </c>
      <c r="B34" s="1" t="s">
        <v>11</v>
      </c>
      <c r="C34">
        <v>96</v>
      </c>
      <c r="D34">
        <f>20+0+6+8+0</f>
        <v>34</v>
      </c>
      <c r="E34">
        <f t="shared" si="1"/>
        <v>65</v>
      </c>
      <c r="F34" s="7">
        <v>5</v>
      </c>
    </row>
    <row r="35" spans="1:6" x14ac:dyDescent="0.2">
      <c r="A35" s="1" t="s">
        <v>56</v>
      </c>
      <c r="B35" s="1" t="s">
        <v>57</v>
      </c>
      <c r="C35">
        <v>84</v>
      </c>
      <c r="D35">
        <f>12+10+8</f>
        <v>30</v>
      </c>
      <c r="E35">
        <f t="shared" si="1"/>
        <v>57</v>
      </c>
      <c r="F35" s="7">
        <v>5</v>
      </c>
    </row>
    <row r="36" spans="1:6" x14ac:dyDescent="0.2">
      <c r="A36" s="1" t="s">
        <v>76</v>
      </c>
      <c r="B36" s="1" t="s">
        <v>77</v>
      </c>
      <c r="C36">
        <v>96</v>
      </c>
      <c r="D36">
        <f>4+6+0+18+0</f>
        <v>28</v>
      </c>
      <c r="E36">
        <f t="shared" si="1"/>
        <v>62</v>
      </c>
      <c r="F36" s="7">
        <v>5</v>
      </c>
    </row>
    <row r="37" spans="1:6" x14ac:dyDescent="0.2">
      <c r="A37" s="1" t="s">
        <v>42</v>
      </c>
      <c r="B37" s="1" t="s">
        <v>43</v>
      </c>
      <c r="C37">
        <v>75</v>
      </c>
      <c r="D37">
        <f>8</f>
        <v>8</v>
      </c>
      <c r="E37">
        <f t="shared" si="1"/>
        <v>41.5</v>
      </c>
      <c r="F37" s="7">
        <v>5</v>
      </c>
    </row>
    <row r="38" spans="1:6" x14ac:dyDescent="0.2">
      <c r="A38" s="1"/>
      <c r="B38" s="1"/>
    </row>
    <row r="39" spans="1:6" x14ac:dyDescent="0.2">
      <c r="A39" s="1"/>
      <c r="B39" s="1"/>
    </row>
    <row r="40" spans="1:6" x14ac:dyDescent="0.2">
      <c r="A40" s="6"/>
      <c r="B40" s="3"/>
    </row>
    <row r="41" spans="1:6" x14ac:dyDescent="0.2">
      <c r="A41" s="1"/>
      <c r="B41" s="1"/>
    </row>
    <row r="42" spans="1:6" x14ac:dyDescent="0.2">
      <c r="A42" s="1"/>
      <c r="B42" s="1"/>
    </row>
    <row r="43" spans="1:6" x14ac:dyDescent="0.2">
      <c r="A43" s="1"/>
      <c r="B43" s="1"/>
    </row>
    <row r="44" spans="1:6" x14ac:dyDescent="0.2">
      <c r="A44" s="1"/>
      <c r="B44" s="1"/>
    </row>
    <row r="45" spans="1:6" x14ac:dyDescent="0.2">
      <c r="A45" s="1"/>
      <c r="B45" s="1"/>
    </row>
    <row r="46" spans="1:6" x14ac:dyDescent="0.2">
      <c r="A46" s="1"/>
      <c r="B46" s="1"/>
    </row>
    <row r="47" spans="1:6" x14ac:dyDescent="0.2">
      <c r="A47" s="1"/>
      <c r="B47" s="1"/>
    </row>
    <row r="48" spans="1:6" x14ac:dyDescent="0.2">
      <c r="A48" s="6"/>
      <c r="B48" s="3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x14ac:dyDescent="0.2">
      <c r="A60" s="6"/>
      <c r="B60" s="3"/>
    </row>
    <row r="61" spans="1:2" x14ac:dyDescent="0.2">
      <c r="A61" s="1"/>
      <c r="B61" s="1"/>
    </row>
    <row r="62" spans="1:2" x14ac:dyDescent="0.2">
      <c r="A62" s="1"/>
      <c r="B62" s="1"/>
    </row>
    <row r="63" spans="1:2" x14ac:dyDescent="0.2">
      <c r="A63" s="1"/>
      <c r="B63" s="1"/>
    </row>
    <row r="64" spans="1:2" x14ac:dyDescent="0.2">
      <c r="A64" s="1"/>
      <c r="B64" s="1"/>
    </row>
    <row r="65" spans="1:2" x14ac:dyDescent="0.2">
      <c r="A65" s="1"/>
      <c r="B65" s="1"/>
    </row>
    <row r="66" spans="1:2" x14ac:dyDescent="0.2">
      <c r="A66" s="1"/>
      <c r="B66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8" sqref="A8:D8"/>
    </sheetView>
  </sheetViews>
  <sheetFormatPr defaultRowHeight="12.75" x14ac:dyDescent="0.2"/>
  <cols>
    <col min="1" max="1" width="12" customWidth="1"/>
    <col min="2" max="2" width="28.28515625" customWidth="1"/>
  </cols>
  <sheetData>
    <row r="1" spans="1:4" ht="13.5" thickBot="1" x14ac:dyDescent="0.25">
      <c r="A1" s="8" t="s">
        <v>88</v>
      </c>
      <c r="B1" s="8" t="s">
        <v>89</v>
      </c>
      <c r="C1" s="8" t="s">
        <v>110</v>
      </c>
      <c r="D1" s="8" t="s">
        <v>91</v>
      </c>
    </row>
    <row r="2" spans="1:4" x14ac:dyDescent="0.2">
      <c r="A2" s="2" t="s">
        <v>98</v>
      </c>
      <c r="B2" s="2" t="s">
        <v>19</v>
      </c>
      <c r="C2">
        <f>12+12+12+12+12+11+10+6+12+12</f>
        <v>111</v>
      </c>
      <c r="D2">
        <v>10</v>
      </c>
    </row>
    <row r="3" spans="1:4" x14ac:dyDescent="0.2">
      <c r="A3" s="2" t="s">
        <v>94</v>
      </c>
      <c r="B3" s="2" t="s">
        <v>30</v>
      </c>
      <c r="C3">
        <f>12+12+11+4+12+12+12+7+6+4</f>
        <v>92</v>
      </c>
      <c r="D3">
        <v>10</v>
      </c>
    </row>
    <row r="4" spans="1:4" x14ac:dyDescent="0.2">
      <c r="A4" s="2" t="s">
        <v>92</v>
      </c>
      <c r="B4" s="2" t="s">
        <v>0</v>
      </c>
      <c r="C4">
        <f>12+12+6+6+10+5+7+6+0+12</f>
        <v>76</v>
      </c>
      <c r="D4">
        <v>8</v>
      </c>
    </row>
    <row r="5" spans="1:4" x14ac:dyDescent="0.2">
      <c r="A5" s="2" t="s">
        <v>97</v>
      </c>
      <c r="B5" s="2" t="s">
        <v>37</v>
      </c>
      <c r="C5">
        <f>12+12+7+0+0+12+4+6+12+6</f>
        <v>71</v>
      </c>
      <c r="D5">
        <v>8</v>
      </c>
    </row>
    <row r="6" spans="1:4" x14ac:dyDescent="0.2">
      <c r="A6" s="2" t="s">
        <v>93</v>
      </c>
      <c r="B6" s="2" t="s">
        <v>63</v>
      </c>
      <c r="C6">
        <f>0+12+6+0+10+12+3+0+6+12</f>
        <v>61</v>
      </c>
      <c r="D6">
        <v>7</v>
      </c>
    </row>
    <row r="7" spans="1:4" ht="13.5" thickBot="1" x14ac:dyDescent="0.25">
      <c r="A7" s="2" t="s">
        <v>95</v>
      </c>
      <c r="B7" s="2" t="s">
        <v>4</v>
      </c>
      <c r="C7">
        <f>4+12+7+0+0+8+0+5+5+12</f>
        <v>53</v>
      </c>
      <c r="D7">
        <v>6</v>
      </c>
    </row>
    <row r="8" spans="1:4" s="5" customFormat="1" ht="13.5" thickTop="1" x14ac:dyDescent="0.2">
      <c r="A8" s="18" t="s">
        <v>112</v>
      </c>
      <c r="B8" s="18" t="s">
        <v>18</v>
      </c>
      <c r="C8" s="19">
        <f>0+12+6+0+12+2+2+5+1+0</f>
        <v>40</v>
      </c>
      <c r="D8" s="19">
        <v>5</v>
      </c>
    </row>
    <row r="9" spans="1:4" x14ac:dyDescent="0.2">
      <c r="A9" s="2" t="s">
        <v>102</v>
      </c>
      <c r="B9" s="2" t="s">
        <v>66</v>
      </c>
      <c r="C9">
        <f>12+12+6+0+10+5*0</f>
        <v>40</v>
      </c>
      <c r="D9" s="7">
        <v>5</v>
      </c>
    </row>
    <row r="10" spans="1:4" x14ac:dyDescent="0.2">
      <c r="A10" s="2" t="s">
        <v>96</v>
      </c>
      <c r="B10" s="2" t="s">
        <v>69</v>
      </c>
      <c r="C10">
        <f>2+5+5+0+12+4+2+0+8+0</f>
        <v>38</v>
      </c>
      <c r="D10" s="7">
        <v>5</v>
      </c>
    </row>
    <row r="11" spans="1:4" x14ac:dyDescent="0.2">
      <c r="A11" s="2" t="s">
        <v>105</v>
      </c>
      <c r="B11" s="2" t="s">
        <v>7</v>
      </c>
      <c r="C11">
        <f>12+8+6+0+0+6+6+3*0</f>
        <v>38</v>
      </c>
      <c r="D11" s="7">
        <v>5</v>
      </c>
    </row>
    <row r="12" spans="1:4" x14ac:dyDescent="0.2">
      <c r="A12" s="2" t="s">
        <v>99</v>
      </c>
      <c r="B12" s="2" t="s">
        <v>33</v>
      </c>
      <c r="C12">
        <f>4+12+5+0+0+10+0+0+0+6</f>
        <v>37</v>
      </c>
      <c r="D12" s="7">
        <v>5</v>
      </c>
    </row>
    <row r="13" spans="1:4" x14ac:dyDescent="0.2">
      <c r="A13" s="2" t="s">
        <v>103</v>
      </c>
      <c r="B13" s="2" t="s">
        <v>6</v>
      </c>
      <c r="C13">
        <f>10+12+5+0+4+5*0</f>
        <v>31</v>
      </c>
      <c r="D13" s="7">
        <v>5</v>
      </c>
    </row>
    <row r="14" spans="1:4" x14ac:dyDescent="0.2">
      <c r="A14" s="12" t="s">
        <v>100</v>
      </c>
      <c r="B14" s="12" t="s">
        <v>101</v>
      </c>
      <c r="C14" s="13">
        <f>4+12+6+0+6+0+0+0+0+0</f>
        <v>28</v>
      </c>
      <c r="D14" s="14">
        <v>5</v>
      </c>
    </row>
    <row r="15" spans="1:4" x14ac:dyDescent="0.2">
      <c r="A15" s="2" t="s">
        <v>107</v>
      </c>
      <c r="B15" s="2" t="s">
        <v>108</v>
      </c>
      <c r="C15">
        <f>10+12+8*0</f>
        <v>22</v>
      </c>
      <c r="D15" s="7">
        <v>5</v>
      </c>
    </row>
    <row r="16" spans="1:4" x14ac:dyDescent="0.2">
      <c r="A16" s="2" t="s">
        <v>106</v>
      </c>
      <c r="B16" s="2" t="s">
        <v>3</v>
      </c>
      <c r="C16">
        <f>4+12+0+0+0+3+4*0</f>
        <v>19</v>
      </c>
      <c r="D16" s="7">
        <v>5</v>
      </c>
    </row>
    <row r="17" spans="1:4" x14ac:dyDescent="0.2">
      <c r="A17" s="2" t="s">
        <v>104</v>
      </c>
      <c r="B17" s="2" t="s">
        <v>36</v>
      </c>
      <c r="C17" s="2">
        <f>0+5+0+0+0+10+4*0</f>
        <v>15</v>
      </c>
      <c r="D17" s="7">
        <v>5</v>
      </c>
    </row>
    <row r="18" spans="1:4" x14ac:dyDescent="0.2">
      <c r="A18" s="2" t="s">
        <v>109</v>
      </c>
      <c r="B18" s="2" t="s">
        <v>5</v>
      </c>
      <c r="C18">
        <f>4+2+8*0</f>
        <v>6</v>
      </c>
      <c r="D18" s="7">
        <v>5</v>
      </c>
    </row>
    <row r="19" spans="1:4" x14ac:dyDescent="0.2">
      <c r="A19" s="15" t="s">
        <v>111</v>
      </c>
      <c r="B19" s="15" t="s">
        <v>58</v>
      </c>
      <c r="C19" s="16">
        <f>0+4+8*0</f>
        <v>4</v>
      </c>
      <c r="D19" s="17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Парцијално</vt:lpstr>
      <vt:lpstr>Интегрално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Profa</dc:creator>
  <cp:lastModifiedBy>Mladen Terzic</cp:lastModifiedBy>
  <dcterms:created xsi:type="dcterms:W3CDTF">2014-11-30T10:13:22Z</dcterms:created>
  <dcterms:modified xsi:type="dcterms:W3CDTF">2015-03-11T13:06:33Z</dcterms:modified>
</cp:coreProperties>
</file>